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s\Dropbox (Soft Energy)\Soft Energy QS\REL\2. Bijlagen kleine VVE's\Sturen packet\"/>
    </mc:Choice>
  </mc:AlternateContent>
  <xr:revisionPtr revIDLastSave="0" documentId="13_ncr:1_{707140A4-4975-4D72-9EAA-3AA1CB851BFA}" xr6:coauthVersionLast="47" xr6:coauthVersionMax="47" xr10:uidLastSave="{00000000-0000-0000-0000-000000000000}"/>
  <bookViews>
    <workbookView xWindow="28680" yWindow="-120" windowWidth="29040" windowHeight="15720" xr2:uid="{BEFD6EA7-DC5B-453B-ADAA-32B91ED52AA6}"/>
  </bookViews>
  <sheets>
    <sheet name="Blad1" sheetId="1" r:id="rId1"/>
  </sheets>
  <definedNames>
    <definedName name="_xlnm.Print_Area" localSheetId="0">Blad1!$A$1:$AA$33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T23" i="1"/>
  <c r="R23" i="1"/>
  <c r="P23" i="1"/>
  <c r="N23" i="1"/>
  <c r="L23" i="1"/>
  <c r="J23" i="1"/>
  <c r="H23" i="1"/>
  <c r="F23" i="1"/>
  <c r="D23" i="1"/>
  <c r="D17" i="1"/>
  <c r="F17" i="1" s="1"/>
  <c r="H17" i="1" s="1"/>
  <c r="J17" i="1" s="1"/>
  <c r="L17" i="1" s="1"/>
  <c r="N17" i="1" s="1"/>
  <c r="P17" i="1" s="1"/>
  <c r="R17" i="1" s="1"/>
  <c r="T17" i="1" s="1"/>
  <c r="V17" i="1" s="1"/>
  <c r="Y17" i="1" s="1"/>
  <c r="B6" i="1"/>
  <c r="K5" i="1"/>
  <c r="K6" i="1" s="1"/>
  <c r="B10" i="1"/>
  <c r="B11" i="1" s="1"/>
  <c r="K7" i="1" s="1"/>
  <c r="K8" i="1" l="1"/>
  <c r="K9" i="1"/>
  <c r="D16" i="1"/>
  <c r="F16" i="1" s="1"/>
  <c r="B31" i="1" l="1"/>
  <c r="F20" i="1"/>
  <c r="F27" i="1" s="1"/>
  <c r="D20" i="1"/>
  <c r="D27" i="1" s="1"/>
  <c r="H16" i="1"/>
  <c r="H20" i="1" s="1"/>
  <c r="F21" i="1" l="1"/>
  <c r="F28" i="1" s="1"/>
  <c r="F30" i="1" s="1"/>
  <c r="H21" i="1"/>
  <c r="H28" i="1" s="1"/>
  <c r="H27" i="1"/>
  <c r="D21" i="1"/>
  <c r="D28" i="1" s="1"/>
  <c r="D30" i="1" s="1"/>
  <c r="J16" i="1"/>
  <c r="J20" i="1" s="1"/>
  <c r="D31" i="1" l="1"/>
  <c r="F31" i="1" s="1"/>
  <c r="J21" i="1"/>
  <c r="J28" i="1" s="1"/>
  <c r="J27" i="1"/>
  <c r="H30" i="1"/>
  <c r="L16" i="1"/>
  <c r="H31" i="1" l="1"/>
  <c r="J30" i="1"/>
  <c r="L20" i="1"/>
  <c r="L27" i="1" s="1"/>
  <c r="N16" i="1"/>
  <c r="J31" i="1" l="1"/>
  <c r="N20" i="1"/>
  <c r="N27" i="1" s="1"/>
  <c r="L21" i="1"/>
  <c r="L28" i="1" s="1"/>
  <c r="L30" i="1" s="1"/>
  <c r="P16" i="1"/>
  <c r="P20" i="1" s="1"/>
  <c r="L31" i="1" l="1"/>
  <c r="P21" i="1"/>
  <c r="P28" i="1" s="1"/>
  <c r="P27" i="1"/>
  <c r="N21" i="1"/>
  <c r="N28" i="1" s="1"/>
  <c r="N30" i="1" s="1"/>
  <c r="R16" i="1"/>
  <c r="N31" i="1" l="1"/>
  <c r="P30" i="1"/>
  <c r="R20" i="1"/>
  <c r="R27" i="1" s="1"/>
  <c r="T16" i="1"/>
  <c r="P31" i="1" l="1"/>
  <c r="T20" i="1"/>
  <c r="T27" i="1" s="1"/>
  <c r="R21" i="1"/>
  <c r="R28" i="1" s="1"/>
  <c r="R30" i="1" s="1"/>
  <c r="V16" i="1"/>
  <c r="V20" i="1" l="1"/>
  <c r="V21" i="1" s="1"/>
  <c r="V28" i="1" s="1"/>
  <c r="Y16" i="1"/>
  <c r="R31" i="1"/>
  <c r="T21" i="1"/>
  <c r="T28" i="1" s="1"/>
  <c r="T30" i="1" s="1"/>
  <c r="Y20" i="1" l="1"/>
  <c r="Y27" i="1" s="1"/>
  <c r="V27" i="1"/>
  <c r="V30" i="1" s="1"/>
  <c r="W3" i="1" s="1"/>
  <c r="T31" i="1"/>
  <c r="Y21" i="1" l="1"/>
  <c r="Y28" i="1" s="1"/>
  <c r="Y30" i="1" s="1"/>
  <c r="V31" i="1"/>
  <c r="W4" i="1" s="1"/>
</calcChain>
</file>

<file path=xl/sharedStrings.xml><?xml version="1.0" encoding="utf-8"?>
<sst xmlns="http://schemas.openxmlformats.org/spreadsheetml/2006/main" count="40" uniqueCount="39">
  <si>
    <t>Totaal aantal panelen</t>
  </si>
  <si>
    <t>Woning NR</t>
  </si>
  <si>
    <t>Aandeel VVE</t>
  </si>
  <si>
    <t>Aantal Panelen</t>
  </si>
  <si>
    <t>Aantal panelen (afgerond)</t>
  </si>
  <si>
    <t>Investering Systeem</t>
  </si>
  <si>
    <t>Verwachte meerkosten</t>
  </si>
  <si>
    <t>Totaal excl. BTW</t>
  </si>
  <si>
    <t>Eur/Wp excl BTW</t>
  </si>
  <si>
    <t>Invullen:</t>
  </si>
  <si>
    <t>Berekening:</t>
  </si>
  <si>
    <t>Jaar</t>
  </si>
  <si>
    <t>Productie</t>
  </si>
  <si>
    <t>Zelfverbruik</t>
  </si>
  <si>
    <t>Besparing Salderen</t>
  </si>
  <si>
    <t>Stroomverkoop</t>
  </si>
  <si>
    <t>Jaartotaal</t>
  </si>
  <si>
    <t>Cumulatief</t>
  </si>
  <si>
    <t>Verwacht Zelfverbruik</t>
  </si>
  <si>
    <t>Teruglevering</t>
  </si>
  <si>
    <t>Teruglevering Salderen</t>
  </si>
  <si>
    <t>Wp per paneel</t>
  </si>
  <si>
    <t>Jaartal</t>
  </si>
  <si>
    <t>Totaal BTW</t>
  </si>
  <si>
    <t>Forfaitbedrag</t>
  </si>
  <si>
    <t>Resultaten</t>
  </si>
  <si>
    <t>Energietarief *</t>
  </si>
  <si>
    <t>Energiebelasting *</t>
  </si>
  <si>
    <t>ODE *</t>
  </si>
  <si>
    <t>* Voor zover bekend of gemiddelde uit de markt</t>
  </si>
  <si>
    <t>jaar</t>
  </si>
  <si>
    <t>Berekende productie kWh</t>
  </si>
  <si>
    <t xml:space="preserve">Productie kWh per paneel </t>
  </si>
  <si>
    <t>Jaarlijkse gemiddelde besparing :</t>
  </si>
  <si>
    <t>Terugverdientijd:</t>
  </si>
  <si>
    <t>Deze berekening is indicatief en voor eigen gebruik. Er kunnen geen rechten worden ontleent aan de uitkomsten.</t>
  </si>
  <si>
    <t>Zelf aan de berekening verder knutselen? Dat kan natuurlijk. Ontgrendel het werkblad met wachtwoord 'zonvoorvve'</t>
  </si>
  <si>
    <t>2032 en verder</t>
  </si>
  <si>
    <t>Salderen/Zelfverbruik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</si>
</sst>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;[Red]&quot;€&quot;\ #,##0"/>
    <numFmt numFmtId="165" formatCode="&quot;€&quot;\ #,##0.000"/>
    <numFmt numFmtId="166" formatCode="&quot;€&quot;\ #,##0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/>
      <top style="thin">
        <color rgb="FFFFC000"/>
      </top>
      <bottom style="thin">
        <color rgb="FFFFC000"/>
      </bottom>
      <diagonal/>
    </border>
    <border>
      <left style="medium">
        <color theme="9" tint="0.39994506668294322"/>
      </left>
      <right/>
      <top/>
      <bottom/>
      <diagonal/>
    </border>
    <border>
      <left style="medium">
        <color theme="9" tint="0.39991454817346722"/>
      </left>
      <right/>
      <top style="medium">
        <color theme="9" tint="0.39991454817346722"/>
      </top>
      <bottom/>
      <diagonal/>
    </border>
    <border>
      <left/>
      <right/>
      <top style="medium">
        <color theme="9" tint="0.39991454817346722"/>
      </top>
      <bottom/>
      <diagonal/>
    </border>
    <border>
      <left/>
      <right style="medium">
        <color theme="9" tint="0.39991454817346722"/>
      </right>
      <top style="medium">
        <color theme="9" tint="0.39991454817346722"/>
      </top>
      <bottom/>
      <diagonal/>
    </border>
    <border>
      <left style="medium">
        <color theme="9" tint="0.39991454817346722"/>
      </left>
      <right/>
      <top/>
      <bottom/>
      <diagonal/>
    </border>
    <border>
      <left/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/>
      <top/>
      <bottom style="medium">
        <color theme="9" tint="0.39991454817346722"/>
      </bottom>
      <diagonal/>
    </border>
    <border>
      <left/>
      <right/>
      <top/>
      <bottom style="medium">
        <color theme="9" tint="0.39991454817346722"/>
      </bottom>
      <diagonal/>
    </border>
    <border>
      <left/>
      <right style="medium">
        <color theme="9" tint="0.39991454817346722"/>
      </right>
      <top/>
      <bottom style="medium">
        <color theme="9" tint="0.399914548173467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1" xfId="0" applyFill="1" applyBorder="1"/>
    <xf numFmtId="0" fontId="0" fillId="3" borderId="0" xfId="0" applyFill="1" applyBorder="1" applyAlignment="1">
      <alignment vertical="top"/>
    </xf>
    <xf numFmtId="0" fontId="0" fillId="3" borderId="3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4" xfId="0" applyFill="1" applyBorder="1"/>
    <xf numFmtId="0" fontId="3" fillId="3" borderId="0" xfId="0" applyFont="1" applyFill="1"/>
    <xf numFmtId="0" fontId="0" fillId="4" borderId="0" xfId="0" applyFill="1"/>
    <xf numFmtId="0" fontId="0" fillId="3" borderId="8" xfId="0" applyFill="1" applyBorder="1" applyAlignment="1">
      <alignment horizontal="right"/>
    </xf>
    <xf numFmtId="0" fontId="2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3" borderId="0" xfId="0" applyFont="1" applyFill="1" applyBorder="1"/>
    <xf numFmtId="0" fontId="2" fillId="3" borderId="0" xfId="0" applyFont="1" applyFill="1"/>
    <xf numFmtId="0" fontId="4" fillId="2" borderId="0" xfId="0" applyFont="1" applyFill="1" applyAlignment="1">
      <alignment horizontal="right"/>
    </xf>
    <xf numFmtId="164" fontId="0" fillId="3" borderId="0" xfId="0" applyNumberFormat="1" applyFill="1" applyBorder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0" fontId="0" fillId="3" borderId="4" xfId="0" applyFill="1" applyBorder="1" applyAlignment="1">
      <alignment horizontal="right" vertical="top"/>
    </xf>
    <xf numFmtId="165" fontId="0" fillId="3" borderId="4" xfId="0" applyNumberFormat="1" applyFill="1" applyBorder="1" applyAlignment="1">
      <alignment horizontal="right" vertical="top"/>
    </xf>
    <xf numFmtId="165" fontId="0" fillId="3" borderId="0" xfId="0" applyNumberFormat="1" applyFill="1" applyAlignment="1">
      <alignment horizontal="right" vertical="top"/>
    </xf>
    <xf numFmtId="165" fontId="0" fillId="3" borderId="0" xfId="0" applyNumberFormat="1" applyFill="1" applyBorder="1" applyAlignment="1">
      <alignment horizontal="right" vertical="top"/>
    </xf>
    <xf numFmtId="164" fontId="0" fillId="3" borderId="4" xfId="0" applyNumberFormat="1" applyFill="1" applyBorder="1" applyAlignment="1">
      <alignment horizontal="right" vertical="top"/>
    </xf>
    <xf numFmtId="9" fontId="0" fillId="3" borderId="0" xfId="0" applyNumberFormat="1" applyFill="1" applyAlignment="1">
      <alignment vertical="top"/>
    </xf>
    <xf numFmtId="0" fontId="0" fillId="3" borderId="0" xfId="0" applyFill="1" applyAlignment="1">
      <alignment vertical="top"/>
    </xf>
    <xf numFmtId="9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9" fontId="0" fillId="3" borderId="4" xfId="0" applyNumberFormat="1" applyFill="1" applyBorder="1" applyAlignment="1">
      <alignment horizontal="right" vertical="top"/>
    </xf>
    <xf numFmtId="9" fontId="0" fillId="3" borderId="7" xfId="1" applyFont="1" applyFill="1" applyBorder="1" applyAlignment="1">
      <alignment horizontal="right" vertical="top"/>
    </xf>
    <xf numFmtId="9" fontId="0" fillId="3" borderId="6" xfId="1" applyFont="1" applyFill="1" applyBorder="1" applyAlignment="1">
      <alignment horizontal="right" vertical="top"/>
    </xf>
    <xf numFmtId="164" fontId="0" fillId="3" borderId="0" xfId="0" applyNumberFormat="1" applyFill="1" applyAlignment="1">
      <alignment horizontal="right" vertical="top"/>
    </xf>
    <xf numFmtId="0" fontId="0" fillId="3" borderId="2" xfId="0" applyFill="1" applyBorder="1" applyAlignment="1">
      <alignment horizontal="right" vertical="top"/>
    </xf>
    <xf numFmtId="167" fontId="0" fillId="3" borderId="0" xfId="0" applyNumberFormat="1" applyFill="1" applyAlignment="1">
      <alignment horizontal="right" vertical="top"/>
    </xf>
    <xf numFmtId="166" fontId="0" fillId="4" borderId="0" xfId="0" applyNumberFormat="1" applyFill="1" applyAlignment="1" applyProtection="1">
      <alignment horizontal="right" vertical="top"/>
      <protection locked="0"/>
    </xf>
    <xf numFmtId="166" fontId="0" fillId="3" borderId="0" xfId="0" applyNumberFormat="1" applyFill="1" applyAlignment="1">
      <alignment horizontal="right" vertical="top"/>
    </xf>
    <xf numFmtId="9" fontId="0" fillId="4" borderId="0" xfId="0" applyNumberFormat="1" applyFill="1" applyAlignment="1" applyProtection="1">
      <alignment horizontal="right" vertical="top"/>
      <protection locked="0"/>
    </xf>
    <xf numFmtId="0" fontId="0" fillId="4" borderId="0" xfId="0" applyFill="1" applyAlignment="1" applyProtection="1">
      <alignment horizontal="right" vertical="top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335656051843"/>
          <c:y val="9.7886506306567644E-2"/>
          <c:w val="0.84346568183401849"/>
          <c:h val="0.69567736831742411"/>
        </c:manualLayout>
      </c:layout>
      <c:barChart>
        <c:barDir val="col"/>
        <c:grouping val="stacked"/>
        <c:varyColors val="0"/>
        <c:ser>
          <c:idx val="0"/>
          <c:order val="0"/>
          <c:tx>
            <c:v>Besparing Salderen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(Blad1!$D$15,Blad1!$F$15,Blad1!$H$15,Blad1!$J$15,Blad1!$L$15,Blad1!$N$15,Blad1!$P$15,Blad1!$R$15,Blad1!$T$15,Blad1!$V$15)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(Blad1!$D$27,Blad1!$F$27,Blad1!$H$27,Blad1!$J$27,Blad1!$L$27,Blad1!$N$27,Blad1!$P$27,Blad1!$R$27,Blad1!$T$27,Blad1!$V$27)</c:f>
              <c:numCache>
                <c:formatCode>"€"\ #,##0;[Red]"€"\ #,##0</c:formatCode>
                <c:ptCount val="10"/>
                <c:pt idx="0">
                  <c:v>373.8</c:v>
                </c:pt>
                <c:pt idx="1">
                  <c:v>316.56</c:v>
                </c:pt>
                <c:pt idx="2">
                  <c:v>329.52000000000004</c:v>
                </c:pt>
                <c:pt idx="3">
                  <c:v>241.58</c:v>
                </c:pt>
                <c:pt idx="4">
                  <c:v>233.49600000000001</c:v>
                </c:pt>
                <c:pt idx="5">
                  <c:v>190.07999999999998</c:v>
                </c:pt>
                <c:pt idx="6">
                  <c:v>174.96</c:v>
                </c:pt>
                <c:pt idx="7">
                  <c:v>162</c:v>
                </c:pt>
                <c:pt idx="8">
                  <c:v>146.88</c:v>
                </c:pt>
                <c:pt idx="9">
                  <c:v>103.67999999999999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7-43E7-85CA-1F4FF71CB756}"/>
            </c:ext>
          </c:extLst>
        </c:ser>
        <c:ser>
          <c:idx val="1"/>
          <c:order val="1"/>
          <c:tx>
            <c:v>Stroomverkoop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(Blad1!$D$15,Blad1!$F$15,Blad1!$H$15,Blad1!$J$15,Blad1!$L$15,Blad1!$N$15,Blad1!$P$15,Blad1!$R$15,Blad1!$T$15,Blad1!$V$15)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(Blad1!$D$28,Blad1!$F$28,Blad1!$H$28,Blad1!$J$28,Blad1!$L$28,Blad1!$N$28,Blad1!$P$28,Blad1!$R$28,Blad1!$T$28,Blad1!$V$28)</c:f>
              <c:numCache>
                <c:formatCode>"€"\ #,##0;[Red]"€"\ 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32.760000000000005</c:v>
                </c:pt>
                <c:pt idx="4">
                  <c:v>31.824000000000002</c:v>
                </c:pt>
                <c:pt idx="5">
                  <c:v>28.800000000000004</c:v>
                </c:pt>
                <c:pt idx="6">
                  <c:v>35.1</c:v>
                </c:pt>
                <c:pt idx="7">
                  <c:v>40.500000000000007</c:v>
                </c:pt>
                <c:pt idx="8">
                  <c:v>46.800000000000004</c:v>
                </c:pt>
                <c:pt idx="9">
                  <c:v>64.800000000000011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37-43E7-85CA-1F4FF71C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808559"/>
        <c:axId val="465294143"/>
      </c:barChart>
      <c:catAx>
        <c:axId val="63280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5294143"/>
        <c:crosses val="autoZero"/>
        <c:auto val="1"/>
        <c:lblAlgn val="ctr"/>
        <c:lblOffset val="100"/>
        <c:noMultiLvlLbl val="0"/>
      </c:catAx>
      <c:valAx>
        <c:axId val="46529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;[Red]&quot;€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280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43620653612986"/>
          <c:y val="9.1767373453487774E-2"/>
          <c:w val="0.32276212584023967"/>
          <c:h val="0.31727589874778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25402</xdr:colOff>
      <xdr:row>4</xdr:row>
      <xdr:rowOff>65087</xdr:rowOff>
    </xdr:from>
    <xdr:to>
      <xdr:col>25</xdr:col>
      <xdr:colOff>276226</xdr:colOff>
      <xdr:row>11</xdr:row>
      <xdr:rowOff>152400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BA8F4337-6BF6-4308-94C5-555C28314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CEF7-1CA1-4CCB-9777-82EE284E19CD}">
  <dimension ref="A1:AN38"/>
  <sheetViews>
    <sheetView tabSelected="1" workbookViewId="0">
      <selection activeCell="L18" sqref="L18:M18"/>
    </sheetView>
  </sheetViews>
  <sheetFormatPr defaultColWidth="0" defaultRowHeight="14.5" zeroHeight="1" x14ac:dyDescent="0.35"/>
  <cols>
    <col min="1" max="1" width="23.81640625" customWidth="1"/>
    <col min="2" max="29" width="4.453125" customWidth="1"/>
    <col min="30" max="31" width="4.453125" hidden="1" customWidth="1"/>
    <col min="32" max="40" width="0" hidden="1" customWidth="1"/>
    <col min="41" max="16384" width="8.7265625" hidden="1"/>
  </cols>
  <sheetData>
    <row r="1" spans="1:30" ht="15" thickBot="1" x14ac:dyDescent="0.4">
      <c r="B1" s="2" t="s">
        <v>9</v>
      </c>
      <c r="C1" s="2"/>
      <c r="D1" s="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1"/>
      <c r="AD1" s="1"/>
    </row>
    <row r="2" spans="1:30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5" t="s">
        <v>25</v>
      </c>
      <c r="Q2" s="16"/>
      <c r="R2" s="16"/>
      <c r="S2" s="16"/>
      <c r="T2" s="16"/>
      <c r="U2" s="16"/>
      <c r="V2" s="16"/>
      <c r="W2" s="16"/>
      <c r="X2" s="16"/>
      <c r="Y2" s="16"/>
      <c r="Z2" s="17"/>
      <c r="AA2" s="2"/>
      <c r="AB2" s="1"/>
      <c r="AC2" s="1"/>
      <c r="AD2" s="1"/>
    </row>
    <row r="3" spans="1:30" x14ac:dyDescent="0.35">
      <c r="A3" s="2" t="s">
        <v>0</v>
      </c>
      <c r="B3" s="46">
        <v>12</v>
      </c>
      <c r="C3" s="46"/>
      <c r="D3" s="2"/>
      <c r="E3" s="2"/>
      <c r="F3" s="2" t="s">
        <v>5</v>
      </c>
      <c r="G3" s="2"/>
      <c r="H3" s="2"/>
      <c r="I3" s="2"/>
      <c r="J3" s="2"/>
      <c r="K3" s="43">
        <v>2500</v>
      </c>
      <c r="L3" s="43"/>
      <c r="M3" s="2"/>
      <c r="N3" s="2"/>
      <c r="O3" s="2"/>
      <c r="P3" s="18"/>
      <c r="Q3" s="10"/>
      <c r="R3" s="10"/>
      <c r="S3" s="10"/>
      <c r="T3" s="10"/>
      <c r="U3" s="10"/>
      <c r="V3" s="14" t="s">
        <v>33</v>
      </c>
      <c r="W3" s="26">
        <f>AVERAGE(D30:W30)</f>
        <v>255.31399999999999</v>
      </c>
      <c r="X3" s="27"/>
      <c r="Y3" s="10"/>
      <c r="Z3" s="19"/>
      <c r="AA3" s="2"/>
      <c r="AB3" s="1"/>
      <c r="AC3" s="1"/>
      <c r="AD3" s="1"/>
    </row>
    <row r="4" spans="1:30" x14ac:dyDescent="0.35">
      <c r="A4" s="2" t="s">
        <v>21</v>
      </c>
      <c r="B4" s="46">
        <v>350</v>
      </c>
      <c r="C4" s="46"/>
      <c r="D4" s="2"/>
      <c r="E4" s="2"/>
      <c r="F4" s="2" t="s">
        <v>6</v>
      </c>
      <c r="G4" s="2"/>
      <c r="H4" s="2"/>
      <c r="I4" s="2"/>
      <c r="J4" s="2"/>
      <c r="K4" s="43">
        <v>100</v>
      </c>
      <c r="L4" s="43"/>
      <c r="M4" s="2"/>
      <c r="N4" s="2"/>
      <c r="O4" s="2"/>
      <c r="P4" s="18"/>
      <c r="Q4" s="10"/>
      <c r="R4" s="10"/>
      <c r="S4" s="10"/>
      <c r="T4" s="10"/>
      <c r="U4" s="10"/>
      <c r="V4" s="14" t="s">
        <v>34</v>
      </c>
      <c r="W4" s="27">
        <f>INDEX(B15:W15,1,MATCH(0,B31:W31,1))+ROUND(ABS(INDEX(B31:W31,1,MATCH(INDEX(B15:W15,1,MATCH(0,B31:W31,1)),B15:W15,1)))/INDEX(B30:W30,1,MATCH(INDEX(B15:W15,1,MATCH(0,B31:W31,1)),B15:W15,1)),1)</f>
        <v>10.5</v>
      </c>
      <c r="X4" s="27"/>
      <c r="Y4" s="10" t="s">
        <v>30</v>
      </c>
      <c r="Z4" s="19"/>
      <c r="AA4" s="2"/>
      <c r="AB4" s="1"/>
      <c r="AC4" s="1"/>
      <c r="AD4" s="1"/>
    </row>
    <row r="5" spans="1:30" x14ac:dyDescent="0.35">
      <c r="A5" s="2" t="s">
        <v>31</v>
      </c>
      <c r="B5" s="46">
        <v>3600</v>
      </c>
      <c r="C5" s="46"/>
      <c r="D5" s="2"/>
      <c r="E5" s="2"/>
      <c r="F5" s="2" t="s">
        <v>7</v>
      </c>
      <c r="G5" s="2"/>
      <c r="H5" s="2"/>
      <c r="I5" s="2"/>
      <c r="J5" s="2"/>
      <c r="K5" s="44">
        <f>K4+K3</f>
        <v>2600</v>
      </c>
      <c r="L5" s="44"/>
      <c r="M5" s="2"/>
      <c r="N5" s="2"/>
      <c r="O5" s="2"/>
      <c r="P5" s="18"/>
      <c r="Q5" s="10"/>
      <c r="R5" s="10"/>
      <c r="S5" s="10"/>
      <c r="T5" s="10"/>
      <c r="U5" s="10"/>
      <c r="V5" s="10"/>
      <c r="W5" s="10"/>
      <c r="X5" s="10"/>
      <c r="Y5" s="10"/>
      <c r="Z5" s="19"/>
      <c r="AA5" s="2"/>
      <c r="AB5" s="1"/>
      <c r="AC5" s="1"/>
      <c r="AD5" s="1"/>
    </row>
    <row r="6" spans="1:30" x14ac:dyDescent="0.35">
      <c r="A6" s="2" t="s">
        <v>32</v>
      </c>
      <c r="B6" s="36">
        <f>ROUND(B5/B3,-1)</f>
        <v>300</v>
      </c>
      <c r="C6" s="36"/>
      <c r="D6" s="2"/>
      <c r="E6" s="2"/>
      <c r="F6" s="2" t="s">
        <v>23</v>
      </c>
      <c r="G6" s="2"/>
      <c r="H6" s="2"/>
      <c r="I6" s="2"/>
      <c r="J6" s="2"/>
      <c r="K6" s="44">
        <f>ROUND(K5*0.21,-1)</f>
        <v>550</v>
      </c>
      <c r="L6" s="44"/>
      <c r="M6" s="2"/>
      <c r="N6" s="2"/>
      <c r="O6" s="2"/>
      <c r="P6" s="18"/>
      <c r="Q6" s="10"/>
      <c r="R6" s="10"/>
      <c r="S6" s="10"/>
      <c r="T6" s="10"/>
      <c r="U6" s="10"/>
      <c r="V6" s="10"/>
      <c r="W6" s="10"/>
      <c r="X6" s="10"/>
      <c r="Y6" s="10"/>
      <c r="Z6" s="19"/>
      <c r="AA6" s="2"/>
      <c r="AB6" s="1"/>
      <c r="AC6" s="1"/>
      <c r="AD6" s="1"/>
    </row>
    <row r="7" spans="1:30" x14ac:dyDescent="0.35">
      <c r="A7" s="2"/>
      <c r="B7" s="3"/>
      <c r="C7" s="3"/>
      <c r="D7" s="2"/>
      <c r="E7" s="2"/>
      <c r="F7" s="2" t="s">
        <v>24</v>
      </c>
      <c r="G7" s="2"/>
      <c r="H7" s="2"/>
      <c r="I7" s="2"/>
      <c r="J7" s="2"/>
      <c r="K7" s="44">
        <f>ROUNDUP((B11*B4)/1000,0)*20</f>
        <v>40</v>
      </c>
      <c r="L7" s="44"/>
      <c r="M7" s="2"/>
      <c r="N7" s="2"/>
      <c r="O7" s="2"/>
      <c r="P7" s="18"/>
      <c r="Q7" s="10"/>
      <c r="R7" s="10"/>
      <c r="S7" s="10"/>
      <c r="T7" s="10"/>
      <c r="U7" s="10"/>
      <c r="V7" s="10"/>
      <c r="W7" s="10"/>
      <c r="X7" s="10"/>
      <c r="Y7" s="10"/>
      <c r="Z7" s="19"/>
      <c r="AA7" s="2"/>
      <c r="AB7" s="1"/>
      <c r="AC7" s="1"/>
      <c r="AD7" s="1"/>
    </row>
    <row r="8" spans="1:30" x14ac:dyDescent="0.35">
      <c r="A8" s="2" t="s">
        <v>1</v>
      </c>
      <c r="B8" s="46">
        <v>1</v>
      </c>
      <c r="C8" s="46"/>
      <c r="D8" s="2"/>
      <c r="E8" s="2"/>
      <c r="F8" s="2" t="s">
        <v>7</v>
      </c>
      <c r="G8" s="2"/>
      <c r="H8" s="2"/>
      <c r="I8" s="2"/>
      <c r="J8" s="2"/>
      <c r="K8" s="44">
        <f>K5+K7</f>
        <v>2640</v>
      </c>
      <c r="L8" s="44"/>
      <c r="M8" s="2"/>
      <c r="N8" s="2"/>
      <c r="O8" s="2"/>
      <c r="P8" s="18"/>
      <c r="Q8" s="10"/>
      <c r="R8" s="10"/>
      <c r="S8" s="10"/>
      <c r="T8" s="10"/>
      <c r="U8" s="10"/>
      <c r="V8" s="10"/>
      <c r="W8" s="10"/>
      <c r="X8" s="10"/>
      <c r="Y8" s="10"/>
      <c r="Z8" s="19"/>
      <c r="AA8" s="2"/>
      <c r="AB8" s="1"/>
      <c r="AC8" s="1"/>
      <c r="AD8" s="1"/>
    </row>
    <row r="9" spans="1:30" x14ac:dyDescent="0.35">
      <c r="A9" s="2" t="s">
        <v>2</v>
      </c>
      <c r="B9" s="45">
        <v>0.3</v>
      </c>
      <c r="C9" s="46"/>
      <c r="D9" s="2"/>
      <c r="E9" s="2"/>
      <c r="F9" s="2" t="s">
        <v>8</v>
      </c>
      <c r="G9" s="2"/>
      <c r="H9" s="2"/>
      <c r="I9" s="2"/>
      <c r="J9" s="2"/>
      <c r="K9" s="36">
        <f>ROUND(K8/B11/B4,2)</f>
        <v>1.89</v>
      </c>
      <c r="L9" s="36"/>
      <c r="M9" s="2"/>
      <c r="N9" s="2"/>
      <c r="O9" s="2"/>
      <c r="P9" s="18"/>
      <c r="Q9" s="10"/>
      <c r="R9" s="10"/>
      <c r="S9" s="10"/>
      <c r="T9" s="10"/>
      <c r="U9" s="10"/>
      <c r="V9" s="10"/>
      <c r="W9" s="10"/>
      <c r="X9" s="10"/>
      <c r="Y9" s="10"/>
      <c r="Z9" s="19"/>
      <c r="AA9" s="2"/>
      <c r="AB9" s="1"/>
      <c r="AC9" s="1"/>
      <c r="AD9" s="1"/>
    </row>
    <row r="10" spans="1:30" x14ac:dyDescent="0.35">
      <c r="A10" s="2" t="s">
        <v>3</v>
      </c>
      <c r="B10" s="42">
        <f>ROUND(B3*B9,1)</f>
        <v>3.6</v>
      </c>
      <c r="C10" s="42"/>
      <c r="D10" s="2"/>
      <c r="E10" s="2"/>
      <c r="F10" s="2"/>
      <c r="G10" s="2"/>
      <c r="H10" s="2"/>
      <c r="I10" s="2"/>
      <c r="J10" s="2"/>
      <c r="K10" s="3"/>
      <c r="L10" s="3"/>
      <c r="M10" s="2"/>
      <c r="N10" s="2"/>
      <c r="O10" s="2"/>
      <c r="P10" s="18"/>
      <c r="Q10" s="10"/>
      <c r="R10" s="10"/>
      <c r="S10" s="10"/>
      <c r="T10" s="10"/>
      <c r="U10" s="10"/>
      <c r="V10" s="10"/>
      <c r="W10" s="10"/>
      <c r="X10" s="10"/>
      <c r="Y10" s="10"/>
      <c r="Z10" s="19"/>
      <c r="AA10" s="2"/>
      <c r="AB10" s="1"/>
      <c r="AC10" s="1"/>
      <c r="AD10" s="1"/>
    </row>
    <row r="11" spans="1:30" x14ac:dyDescent="0.35">
      <c r="A11" s="2" t="s">
        <v>4</v>
      </c>
      <c r="B11" s="36">
        <f>ROUND(B10,0)</f>
        <v>4</v>
      </c>
      <c r="C11" s="36"/>
      <c r="D11" s="2"/>
      <c r="E11" s="2"/>
      <c r="F11" s="2" t="s">
        <v>18</v>
      </c>
      <c r="G11" s="2"/>
      <c r="H11" s="2"/>
      <c r="I11" s="2"/>
      <c r="J11" s="2"/>
      <c r="K11" s="45">
        <v>0.4</v>
      </c>
      <c r="L11" s="46"/>
      <c r="M11" s="2"/>
      <c r="N11" s="2"/>
      <c r="O11" s="2"/>
      <c r="P11" s="18"/>
      <c r="Q11" s="10"/>
      <c r="R11" s="10"/>
      <c r="S11" s="10"/>
      <c r="T11" s="10"/>
      <c r="U11" s="10"/>
      <c r="V11" s="10"/>
      <c r="W11" s="10"/>
      <c r="X11" s="10"/>
      <c r="Y11" s="10"/>
      <c r="Z11" s="19"/>
      <c r="AA11" s="2"/>
      <c r="AB11" s="1"/>
      <c r="AC11" s="1"/>
      <c r="AD11" s="1"/>
    </row>
    <row r="12" spans="1:30" ht="15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"/>
      <c r="AB12" s="1"/>
      <c r="AC12" s="1"/>
      <c r="AD12" s="1"/>
    </row>
    <row r="13" spans="1:30" x14ac:dyDescent="0.35">
      <c r="A13" s="24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"/>
      <c r="AC13" s="1"/>
      <c r="AD13" s="1"/>
    </row>
    <row r="14" spans="1:30" x14ac:dyDescent="0.35">
      <c r="A14" s="5" t="s">
        <v>22</v>
      </c>
      <c r="B14" s="27">
        <v>2021</v>
      </c>
      <c r="C14" s="27"/>
      <c r="D14" s="27">
        <v>2022</v>
      </c>
      <c r="E14" s="27"/>
      <c r="F14" s="27">
        <v>2023</v>
      </c>
      <c r="G14" s="27"/>
      <c r="H14" s="27">
        <v>2024</v>
      </c>
      <c r="I14" s="27"/>
      <c r="J14" s="27">
        <v>2025</v>
      </c>
      <c r="K14" s="27"/>
      <c r="L14" s="27">
        <v>2026</v>
      </c>
      <c r="M14" s="27"/>
      <c r="N14" s="27">
        <v>2027</v>
      </c>
      <c r="O14" s="27"/>
      <c r="P14" s="27">
        <v>2028</v>
      </c>
      <c r="Q14" s="27"/>
      <c r="R14" s="27">
        <v>2029</v>
      </c>
      <c r="S14" s="27"/>
      <c r="T14" s="27">
        <v>2030</v>
      </c>
      <c r="U14" s="27"/>
      <c r="V14" s="27">
        <v>2031</v>
      </c>
      <c r="W14" s="27"/>
      <c r="X14" s="6"/>
      <c r="Y14" s="28" t="s">
        <v>37</v>
      </c>
      <c r="Z14" s="27"/>
      <c r="AA14" s="27"/>
      <c r="AB14" s="1"/>
      <c r="AC14" s="1"/>
      <c r="AD14" s="1"/>
    </row>
    <row r="15" spans="1:30" x14ac:dyDescent="0.35">
      <c r="A15" s="7" t="s">
        <v>11</v>
      </c>
      <c r="B15" s="41">
        <v>0</v>
      </c>
      <c r="C15" s="41"/>
      <c r="D15" s="41">
        <v>1</v>
      </c>
      <c r="E15" s="41"/>
      <c r="F15" s="41">
        <v>2</v>
      </c>
      <c r="G15" s="41"/>
      <c r="H15" s="41">
        <v>3</v>
      </c>
      <c r="I15" s="41"/>
      <c r="J15" s="41">
        <v>4</v>
      </c>
      <c r="K15" s="41"/>
      <c r="L15" s="41">
        <v>5</v>
      </c>
      <c r="M15" s="41"/>
      <c r="N15" s="41">
        <v>6</v>
      </c>
      <c r="O15" s="41"/>
      <c r="P15" s="41">
        <v>7</v>
      </c>
      <c r="Q15" s="41"/>
      <c r="R15" s="41">
        <v>8</v>
      </c>
      <c r="S15" s="41"/>
      <c r="T15" s="41">
        <v>9</v>
      </c>
      <c r="U15" s="41"/>
      <c r="V15" s="41">
        <v>10</v>
      </c>
      <c r="W15" s="41"/>
      <c r="X15" s="8"/>
      <c r="Y15" s="9"/>
      <c r="Z15" s="8"/>
      <c r="AA15" s="8"/>
      <c r="AB15" s="1"/>
      <c r="AC15" s="1"/>
      <c r="AD15" s="1"/>
    </row>
    <row r="16" spans="1:30" x14ac:dyDescent="0.35">
      <c r="A16" s="5" t="s">
        <v>12</v>
      </c>
      <c r="B16" s="36"/>
      <c r="C16" s="36"/>
      <c r="D16" s="36">
        <f>B11*B6</f>
        <v>1200</v>
      </c>
      <c r="E16" s="36"/>
      <c r="F16" s="36">
        <f>D16</f>
        <v>1200</v>
      </c>
      <c r="G16" s="36"/>
      <c r="H16" s="36">
        <f>F16</f>
        <v>1200</v>
      </c>
      <c r="I16" s="36"/>
      <c r="J16" s="36">
        <f>H16</f>
        <v>1200</v>
      </c>
      <c r="K16" s="36"/>
      <c r="L16" s="36">
        <f>J16</f>
        <v>1200</v>
      </c>
      <c r="M16" s="36"/>
      <c r="N16" s="36">
        <f>L16</f>
        <v>1200</v>
      </c>
      <c r="O16" s="36"/>
      <c r="P16" s="36">
        <f>N16</f>
        <v>1200</v>
      </c>
      <c r="Q16" s="36"/>
      <c r="R16" s="36">
        <f>P16</f>
        <v>1200</v>
      </c>
      <c r="S16" s="36"/>
      <c r="T16" s="36">
        <f>R16</f>
        <v>1200</v>
      </c>
      <c r="U16" s="36"/>
      <c r="V16" s="36">
        <f>T16</f>
        <v>1200</v>
      </c>
      <c r="W16" s="36"/>
      <c r="X16" s="2"/>
      <c r="Y16" s="28">
        <f>V16</f>
        <v>1200</v>
      </c>
      <c r="Z16" s="27"/>
      <c r="AA16" s="10"/>
      <c r="AB16" s="1"/>
      <c r="AC16" s="1"/>
      <c r="AD16" s="1"/>
    </row>
    <row r="17" spans="1:30" x14ac:dyDescent="0.35">
      <c r="A17" s="5" t="s">
        <v>13</v>
      </c>
      <c r="B17" s="36"/>
      <c r="C17" s="36"/>
      <c r="D17" s="35">
        <f>K11</f>
        <v>0.4</v>
      </c>
      <c r="E17" s="36"/>
      <c r="F17" s="35">
        <f>D17</f>
        <v>0.4</v>
      </c>
      <c r="G17" s="36"/>
      <c r="H17" s="35">
        <f>F17</f>
        <v>0.4</v>
      </c>
      <c r="I17" s="36"/>
      <c r="J17" s="35">
        <f>H17</f>
        <v>0.4</v>
      </c>
      <c r="K17" s="36"/>
      <c r="L17" s="35">
        <f>J17</f>
        <v>0.4</v>
      </c>
      <c r="M17" s="36"/>
      <c r="N17" s="35">
        <f>L17</f>
        <v>0.4</v>
      </c>
      <c r="O17" s="36"/>
      <c r="P17" s="35">
        <f>N17</f>
        <v>0.4</v>
      </c>
      <c r="Q17" s="36"/>
      <c r="R17" s="35">
        <f>P17</f>
        <v>0.4</v>
      </c>
      <c r="S17" s="36"/>
      <c r="T17" s="35">
        <f>R17</f>
        <v>0.4</v>
      </c>
      <c r="U17" s="36"/>
      <c r="V17" s="35">
        <f>T17</f>
        <v>0.4</v>
      </c>
      <c r="W17" s="36"/>
      <c r="X17" s="2"/>
      <c r="Y17" s="37">
        <f>V17</f>
        <v>0.4</v>
      </c>
      <c r="Z17" s="27"/>
      <c r="AA17" s="10"/>
      <c r="AB17" s="1"/>
      <c r="AC17" s="1"/>
      <c r="AD17" s="1"/>
    </row>
    <row r="18" spans="1:30" x14ac:dyDescent="0.35">
      <c r="A18" s="5" t="s">
        <v>20</v>
      </c>
      <c r="B18" s="36"/>
      <c r="C18" s="36"/>
      <c r="D18" s="33">
        <v>1</v>
      </c>
      <c r="E18" s="34"/>
      <c r="F18" s="33">
        <v>1</v>
      </c>
      <c r="G18" s="33"/>
      <c r="H18" s="33">
        <v>1</v>
      </c>
      <c r="I18" s="33"/>
      <c r="J18" s="33">
        <v>0.64</v>
      </c>
      <c r="K18" s="33"/>
      <c r="L18" s="33">
        <v>0.64</v>
      </c>
      <c r="M18" s="33"/>
      <c r="N18" s="33">
        <v>0.55000000000000004</v>
      </c>
      <c r="O18" s="33"/>
      <c r="P18" s="33">
        <v>0.46</v>
      </c>
      <c r="Q18" s="33"/>
      <c r="R18" s="33">
        <v>0.37</v>
      </c>
      <c r="S18" s="33"/>
      <c r="T18" s="33">
        <v>0.28000000000000003</v>
      </c>
      <c r="U18" s="34"/>
      <c r="V18" s="33">
        <v>0</v>
      </c>
      <c r="W18" s="34"/>
      <c r="X18" s="2"/>
      <c r="Y18" s="38">
        <v>0</v>
      </c>
      <c r="Z18" s="39"/>
      <c r="AA18" s="10"/>
      <c r="AB18" s="1"/>
      <c r="AC18" s="1"/>
      <c r="AD18" s="1"/>
    </row>
    <row r="19" spans="1:30" x14ac:dyDescent="0.3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/>
      <c r="Y19" s="11"/>
      <c r="Z19" s="10"/>
      <c r="AA19" s="10"/>
      <c r="AB19" s="1"/>
      <c r="AC19" s="1"/>
      <c r="AD19" s="1"/>
    </row>
    <row r="20" spans="1:30" x14ac:dyDescent="0.35">
      <c r="A20" s="5" t="s">
        <v>38</v>
      </c>
      <c r="B20" s="36"/>
      <c r="C20" s="36"/>
      <c r="D20" s="36">
        <f>ROUND(D16*D17+(D16*(1-D17)*D18),-1)</f>
        <v>1200</v>
      </c>
      <c r="E20" s="36"/>
      <c r="F20" s="36">
        <f t="shared" ref="F20" si="0">ROUND(F16*F17+(F16*(1-F17)*F18),-1)</f>
        <v>1200</v>
      </c>
      <c r="G20" s="36"/>
      <c r="H20" s="36">
        <f>ROUND(H16*H17+(H16*(1-H17)*H18),-1)</f>
        <v>1200</v>
      </c>
      <c r="I20" s="36"/>
      <c r="J20" s="36">
        <f>ROUND(J16*J17+(J16*(1-J17)*J18),-1)</f>
        <v>940</v>
      </c>
      <c r="K20" s="36"/>
      <c r="L20" s="36">
        <f>ROUND(L16*L17+(L16*(1-L17)*L18),-1)</f>
        <v>940</v>
      </c>
      <c r="M20" s="36"/>
      <c r="N20" s="36">
        <f>ROUND(N16*N17+(N16*(1-N17)*N18),-1)</f>
        <v>880</v>
      </c>
      <c r="O20" s="36"/>
      <c r="P20" s="36">
        <f>ROUND(P16*P17+(P16*(1-P17)*P18),-1)</f>
        <v>810</v>
      </c>
      <c r="Q20" s="36"/>
      <c r="R20" s="36">
        <f>ROUND(R16*R17+(R16*(1-R17)*R18),-1)</f>
        <v>750</v>
      </c>
      <c r="S20" s="36"/>
      <c r="T20" s="36">
        <f>ROUND(T16*T17+(T16*(1-T17)*T18),-1)</f>
        <v>680</v>
      </c>
      <c r="U20" s="36"/>
      <c r="V20" s="36">
        <f>ROUND(V16*V17+(V16*(1-V17)*V18),-1)</f>
        <v>480</v>
      </c>
      <c r="W20" s="36"/>
      <c r="X20" s="2"/>
      <c r="Y20" s="28">
        <f>ROUND(Y16*Y17+(Y16*(1-Y17)*Y18),-1)</f>
        <v>480</v>
      </c>
      <c r="Z20" s="27"/>
      <c r="AA20" s="10"/>
      <c r="AB20" s="1"/>
      <c r="AC20" s="1"/>
      <c r="AD20" s="1"/>
    </row>
    <row r="21" spans="1:30" x14ac:dyDescent="0.35">
      <c r="A21" s="5" t="s">
        <v>19</v>
      </c>
      <c r="B21" s="36"/>
      <c r="C21" s="36"/>
      <c r="D21" s="36">
        <f>ROUND(D16-D20,-1)</f>
        <v>0</v>
      </c>
      <c r="E21" s="36"/>
      <c r="F21" s="36">
        <f t="shared" ref="F21" si="1">ROUND(F16-F20,-1)</f>
        <v>0</v>
      </c>
      <c r="G21" s="36"/>
      <c r="H21" s="36">
        <f>ROUND(H16-H20,-1)</f>
        <v>0</v>
      </c>
      <c r="I21" s="36"/>
      <c r="J21" s="36">
        <f>ROUND(J16-J20,-1)</f>
        <v>260</v>
      </c>
      <c r="K21" s="36"/>
      <c r="L21" s="36">
        <f>ROUND(L16-L20,-1)</f>
        <v>260</v>
      </c>
      <c r="M21" s="36"/>
      <c r="N21" s="36">
        <f>ROUND(N16-N20,-1)</f>
        <v>320</v>
      </c>
      <c r="O21" s="36"/>
      <c r="P21" s="36">
        <f>ROUND(P16-P20,-1)</f>
        <v>390</v>
      </c>
      <c r="Q21" s="36"/>
      <c r="R21" s="36">
        <f>ROUND(R16-R20,-1)</f>
        <v>450</v>
      </c>
      <c r="S21" s="36"/>
      <c r="T21" s="36">
        <f>ROUND(T16-T20,-1)</f>
        <v>520</v>
      </c>
      <c r="U21" s="36"/>
      <c r="V21" s="36">
        <f>ROUND(V16-V20,-1)</f>
        <v>720</v>
      </c>
      <c r="W21" s="36"/>
      <c r="X21" s="2"/>
      <c r="Y21" s="28">
        <f>ROUND(Y16-Y20,-1)</f>
        <v>720</v>
      </c>
      <c r="Z21" s="27"/>
      <c r="AA21" s="10"/>
      <c r="AB21" s="1"/>
      <c r="AC21" s="1"/>
      <c r="AD21" s="1"/>
    </row>
    <row r="22" spans="1:30" x14ac:dyDescent="0.3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11"/>
      <c r="Z22" s="10"/>
      <c r="AA22" s="10"/>
      <c r="AB22" s="1"/>
      <c r="AC22" s="1"/>
      <c r="AD22" s="1"/>
    </row>
    <row r="23" spans="1:30" x14ac:dyDescent="0.35">
      <c r="A23" s="5" t="s">
        <v>26</v>
      </c>
      <c r="B23" s="36"/>
      <c r="C23" s="36"/>
      <c r="D23" s="30">
        <f>0.255*0.9</f>
        <v>0.22950000000000001</v>
      </c>
      <c r="E23" s="30"/>
      <c r="F23" s="30">
        <f>0.202*0.9</f>
        <v>0.18180000000000002</v>
      </c>
      <c r="G23" s="30"/>
      <c r="H23" s="30">
        <f>0.154*0.9</f>
        <v>0.1386</v>
      </c>
      <c r="I23" s="30"/>
      <c r="J23" s="30">
        <f>0.14*0.9</f>
        <v>0.12600000000000003</v>
      </c>
      <c r="K23" s="30"/>
      <c r="L23" s="30">
        <f>0.136*0.9</f>
        <v>0.12240000000000001</v>
      </c>
      <c r="M23" s="30"/>
      <c r="N23" s="30">
        <f>0.1*0.9</f>
        <v>9.0000000000000011E-2</v>
      </c>
      <c r="O23" s="30"/>
      <c r="P23" s="30">
        <f>0.1*0.9</f>
        <v>9.0000000000000011E-2</v>
      </c>
      <c r="Q23" s="30"/>
      <c r="R23" s="30">
        <f>0.1*0.9</f>
        <v>9.0000000000000011E-2</v>
      </c>
      <c r="S23" s="30"/>
      <c r="T23" s="30">
        <f>0.1*0.9</f>
        <v>9.0000000000000011E-2</v>
      </c>
      <c r="U23" s="30"/>
      <c r="V23" s="30">
        <f>0.1*0.9</f>
        <v>9.0000000000000011E-2</v>
      </c>
      <c r="W23" s="30"/>
      <c r="X23" s="2"/>
      <c r="Y23" s="29">
        <v>0.1</v>
      </c>
      <c r="Z23" s="30"/>
      <c r="AA23" s="10"/>
      <c r="AB23" s="1"/>
      <c r="AC23" s="1"/>
      <c r="AD23" s="1"/>
    </row>
    <row r="24" spans="1:30" x14ac:dyDescent="0.35">
      <c r="A24" s="5" t="s">
        <v>27</v>
      </c>
      <c r="B24" s="36"/>
      <c r="C24" s="36"/>
      <c r="D24" s="30">
        <v>4.4999999999999998E-2</v>
      </c>
      <c r="E24" s="30"/>
      <c r="F24" s="30">
        <v>4.4999999999999998E-2</v>
      </c>
      <c r="G24" s="30"/>
      <c r="H24" s="30">
        <v>9.9000000000000005E-2</v>
      </c>
      <c r="I24" s="30"/>
      <c r="J24" s="30">
        <v>9.4E-2</v>
      </c>
      <c r="K24" s="30"/>
      <c r="L24" s="30">
        <v>8.8999999999999996E-2</v>
      </c>
      <c r="M24" s="30"/>
      <c r="N24" s="30">
        <v>8.8999999999999996E-2</v>
      </c>
      <c r="O24" s="30"/>
      <c r="P24" s="30">
        <v>8.8999999999999996E-2</v>
      </c>
      <c r="Q24" s="30"/>
      <c r="R24" s="30">
        <v>8.8999999999999996E-2</v>
      </c>
      <c r="S24" s="30"/>
      <c r="T24" s="30">
        <v>8.8999999999999996E-2</v>
      </c>
      <c r="U24" s="30"/>
      <c r="V24" s="30">
        <v>8.8999999999999996E-2</v>
      </c>
      <c r="W24" s="30"/>
      <c r="X24" s="2"/>
      <c r="Y24" s="29">
        <v>9.1999999999999998E-2</v>
      </c>
      <c r="Z24" s="31"/>
      <c r="AA24" s="10"/>
      <c r="AB24" s="1"/>
      <c r="AC24" s="1"/>
      <c r="AD24" s="1"/>
    </row>
    <row r="25" spans="1:30" x14ac:dyDescent="0.35">
      <c r="A25" s="5" t="s">
        <v>28</v>
      </c>
      <c r="B25" s="36"/>
      <c r="C25" s="36"/>
      <c r="D25" s="30">
        <v>3.6999999999999998E-2</v>
      </c>
      <c r="E25" s="30"/>
      <c r="F25" s="30">
        <v>3.6999999999999998E-2</v>
      </c>
      <c r="G25" s="30"/>
      <c r="H25" s="30">
        <v>3.6999999999999998E-2</v>
      </c>
      <c r="I25" s="30"/>
      <c r="J25" s="30">
        <v>3.6999999999999998E-2</v>
      </c>
      <c r="K25" s="30"/>
      <c r="L25" s="30">
        <v>3.6999999999999998E-2</v>
      </c>
      <c r="M25" s="30"/>
      <c r="N25" s="30">
        <v>3.6999999999999998E-2</v>
      </c>
      <c r="O25" s="30"/>
      <c r="P25" s="30">
        <v>3.6999999999999998E-2</v>
      </c>
      <c r="Q25" s="30"/>
      <c r="R25" s="30">
        <v>3.6999999999999998E-2</v>
      </c>
      <c r="S25" s="30"/>
      <c r="T25" s="30">
        <v>3.6999999999999998E-2</v>
      </c>
      <c r="U25" s="30"/>
      <c r="V25" s="30">
        <v>3.6999999999999998E-2</v>
      </c>
      <c r="W25" s="30"/>
      <c r="X25" s="2"/>
      <c r="Y25" s="29">
        <v>3.6999999999999998E-2</v>
      </c>
      <c r="Z25" s="31"/>
      <c r="AA25" s="10"/>
      <c r="AB25" s="1"/>
      <c r="AC25" s="1"/>
      <c r="AD25" s="1"/>
    </row>
    <row r="26" spans="1:30" x14ac:dyDescent="0.3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/>
      <c r="Y26" s="11"/>
      <c r="Z26" s="10"/>
      <c r="AA26" s="10"/>
      <c r="AB26" s="1"/>
      <c r="AC26" s="1"/>
      <c r="AD26" s="1"/>
    </row>
    <row r="27" spans="1:30" x14ac:dyDescent="0.35">
      <c r="A27" s="5" t="s">
        <v>14</v>
      </c>
      <c r="B27" s="40"/>
      <c r="C27" s="40"/>
      <c r="D27" s="40">
        <f>D20*(D23+D24+D25)</f>
        <v>373.8</v>
      </c>
      <c r="E27" s="40"/>
      <c r="F27" s="40">
        <f t="shared" ref="F27" si="2">F20*(F23+F24+F25)</f>
        <v>316.56</v>
      </c>
      <c r="G27" s="40"/>
      <c r="H27" s="40">
        <f>H20*(H23+H24+H25)</f>
        <v>329.52000000000004</v>
      </c>
      <c r="I27" s="40"/>
      <c r="J27" s="40">
        <f>J20*(J23+J24+J25)</f>
        <v>241.58</v>
      </c>
      <c r="K27" s="40"/>
      <c r="L27" s="40">
        <f>L20*(L23+L24+L25)</f>
        <v>233.49600000000001</v>
      </c>
      <c r="M27" s="40"/>
      <c r="N27" s="40">
        <f>N20*(N23+N24+N25)</f>
        <v>190.07999999999998</v>
      </c>
      <c r="O27" s="40"/>
      <c r="P27" s="40">
        <f>P20*(P23+P24+P25)</f>
        <v>174.96</v>
      </c>
      <c r="Q27" s="40"/>
      <c r="R27" s="40">
        <f>R20*(R23+R24+R25)</f>
        <v>162</v>
      </c>
      <c r="S27" s="40"/>
      <c r="T27" s="40">
        <f>T20*(T23+T24+T25)</f>
        <v>146.88</v>
      </c>
      <c r="U27" s="40"/>
      <c r="V27" s="40">
        <f>V20*(V23+V24+V25)</f>
        <v>103.67999999999999</v>
      </c>
      <c r="W27" s="40"/>
      <c r="X27" s="2"/>
      <c r="Y27" s="32">
        <f>Y20*(Y23+Y24+Y25)</f>
        <v>109.92</v>
      </c>
      <c r="Z27" s="26"/>
      <c r="AA27" s="10"/>
      <c r="AB27" s="1"/>
      <c r="AC27" s="1"/>
      <c r="AD27" s="1"/>
    </row>
    <row r="28" spans="1:30" x14ac:dyDescent="0.35">
      <c r="A28" s="5" t="s">
        <v>15</v>
      </c>
      <c r="B28" s="40"/>
      <c r="C28" s="40"/>
      <c r="D28" s="40">
        <f>D21*D23</f>
        <v>0</v>
      </c>
      <c r="E28" s="40"/>
      <c r="F28" s="40">
        <f t="shared" ref="F28" si="3">F21*F23</f>
        <v>0</v>
      </c>
      <c r="G28" s="40"/>
      <c r="H28" s="40">
        <f>H21*H23</f>
        <v>0</v>
      </c>
      <c r="I28" s="40"/>
      <c r="J28" s="40">
        <f>J21*J23</f>
        <v>32.760000000000005</v>
      </c>
      <c r="K28" s="40"/>
      <c r="L28" s="40">
        <f>L21*L23</f>
        <v>31.824000000000002</v>
      </c>
      <c r="M28" s="40"/>
      <c r="N28" s="40">
        <f>N21*N23</f>
        <v>28.800000000000004</v>
      </c>
      <c r="O28" s="40"/>
      <c r="P28" s="40">
        <f>P21*P23</f>
        <v>35.1</v>
      </c>
      <c r="Q28" s="40"/>
      <c r="R28" s="40">
        <f>R21*R23</f>
        <v>40.500000000000007</v>
      </c>
      <c r="S28" s="40"/>
      <c r="T28" s="40">
        <f>T21*T23</f>
        <v>46.800000000000004</v>
      </c>
      <c r="U28" s="40"/>
      <c r="V28" s="40">
        <f>V21*V23</f>
        <v>64.800000000000011</v>
      </c>
      <c r="W28" s="40"/>
      <c r="X28" s="2"/>
      <c r="Y28" s="32">
        <f>Y21*Y23</f>
        <v>72</v>
      </c>
      <c r="Z28" s="26"/>
      <c r="AA28" s="10"/>
      <c r="AB28" s="1"/>
      <c r="AC28" s="1"/>
      <c r="AD28" s="1"/>
    </row>
    <row r="29" spans="1:30" x14ac:dyDescent="0.3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11"/>
      <c r="Z29" s="10"/>
      <c r="AA29" s="10"/>
      <c r="AB29" s="1"/>
      <c r="AC29" s="1"/>
      <c r="AD29" s="1"/>
    </row>
    <row r="30" spans="1:30" x14ac:dyDescent="0.35">
      <c r="A30" s="5" t="s">
        <v>16</v>
      </c>
      <c r="B30" s="40"/>
      <c r="C30" s="40"/>
      <c r="D30" s="40">
        <f>D27+D28</f>
        <v>373.8</v>
      </c>
      <c r="E30" s="40"/>
      <c r="F30" s="40">
        <f t="shared" ref="F30" si="4">F27+F28</f>
        <v>316.56</v>
      </c>
      <c r="G30" s="40"/>
      <c r="H30" s="40">
        <f>H27+H28</f>
        <v>329.52000000000004</v>
      </c>
      <c r="I30" s="40"/>
      <c r="J30" s="40">
        <f>J27+J28</f>
        <v>274.34000000000003</v>
      </c>
      <c r="K30" s="40"/>
      <c r="L30" s="40">
        <f>L27+L28</f>
        <v>265.32</v>
      </c>
      <c r="M30" s="40"/>
      <c r="N30" s="40">
        <f>N27+N28</f>
        <v>218.88</v>
      </c>
      <c r="O30" s="40"/>
      <c r="P30" s="40">
        <f>P27+P28</f>
        <v>210.06</v>
      </c>
      <c r="Q30" s="40"/>
      <c r="R30" s="40">
        <f>R27+R28</f>
        <v>202.5</v>
      </c>
      <c r="S30" s="40"/>
      <c r="T30" s="40">
        <f>T27+T28</f>
        <v>193.68</v>
      </c>
      <c r="U30" s="40"/>
      <c r="V30" s="40">
        <f>V27+V28</f>
        <v>168.48000000000002</v>
      </c>
      <c r="W30" s="40"/>
      <c r="X30" s="2"/>
      <c r="Y30" s="32">
        <f>Y27+Y28</f>
        <v>181.92000000000002</v>
      </c>
      <c r="Z30" s="26"/>
      <c r="AA30" s="10"/>
      <c r="AB30" s="1"/>
      <c r="AC30" s="1"/>
      <c r="AD30" s="1"/>
    </row>
    <row r="31" spans="1:30" x14ac:dyDescent="0.35">
      <c r="A31" s="5" t="s">
        <v>17</v>
      </c>
      <c r="B31" s="40">
        <f>-K8</f>
        <v>-2640</v>
      </c>
      <c r="C31" s="40"/>
      <c r="D31" s="40">
        <f>D30+B31</f>
        <v>-2266.1999999999998</v>
      </c>
      <c r="E31" s="40"/>
      <c r="F31" s="40">
        <f>F30+D31</f>
        <v>-1949.6399999999999</v>
      </c>
      <c r="G31" s="40"/>
      <c r="H31" s="40">
        <f>H30+F31</f>
        <v>-1620.12</v>
      </c>
      <c r="I31" s="40"/>
      <c r="J31" s="40">
        <f>J30+H31</f>
        <v>-1345.7799999999997</v>
      </c>
      <c r="K31" s="40"/>
      <c r="L31" s="40">
        <f>L30+J31</f>
        <v>-1080.4599999999998</v>
      </c>
      <c r="M31" s="40"/>
      <c r="N31" s="40">
        <f>N30+L31</f>
        <v>-861.57999999999981</v>
      </c>
      <c r="O31" s="40"/>
      <c r="P31" s="40">
        <f>P30+N31</f>
        <v>-651.51999999999975</v>
      </c>
      <c r="Q31" s="40"/>
      <c r="R31" s="40">
        <f>R30+P31</f>
        <v>-449.01999999999975</v>
      </c>
      <c r="S31" s="40"/>
      <c r="T31" s="40">
        <f>T30+R31</f>
        <v>-255.33999999999975</v>
      </c>
      <c r="U31" s="40"/>
      <c r="V31" s="40">
        <f>V30+T31</f>
        <v>-86.859999999999729</v>
      </c>
      <c r="W31" s="40"/>
      <c r="X31" s="2"/>
      <c r="Y31" s="11"/>
      <c r="Z31" s="10"/>
      <c r="AA31" s="10"/>
      <c r="AB31" s="1"/>
      <c r="AC31" s="1"/>
      <c r="AD31" s="1"/>
    </row>
    <row r="32" spans="1:30" x14ac:dyDescent="0.35">
      <c r="A32" s="12" t="s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1"/>
      <c r="AD32" s="1"/>
    </row>
    <row r="33" spans="1:30" x14ac:dyDescent="0.35">
      <c r="A33" s="23" t="s">
        <v>35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1"/>
      <c r="AD33" s="1"/>
    </row>
    <row r="34" spans="1:3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5" t="s">
        <v>36</v>
      </c>
      <c r="AB35" s="1"/>
      <c r="AC35" s="1"/>
      <c r="AD35" s="1"/>
    </row>
    <row r="36" spans="1:3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idden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idden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</sheetData>
  <sheetProtection algorithmName="SHA-512" hashValue="0cX2jYt64qM6V3+yF0e9Zn6l9lSIogA9/P83xHhzmHDyPAudJIXSXijaxJXiw1x9lVcm1HSsG8F57HffPSiGdg==" saltValue="Tb3pTy2doF2gVg+7JO/tHg==" spinCount="100000" sheet="1" objects="1" scenarios="1"/>
  <mergeCells count="184">
    <mergeCell ref="B10:C10"/>
    <mergeCell ref="B11:C11"/>
    <mergeCell ref="K3:L3"/>
    <mergeCell ref="K4:L4"/>
    <mergeCell ref="K5:L5"/>
    <mergeCell ref="K6:L6"/>
    <mergeCell ref="K7:L7"/>
    <mergeCell ref="K9:L9"/>
    <mergeCell ref="K11:L11"/>
    <mergeCell ref="K8:L8"/>
    <mergeCell ref="B3:C3"/>
    <mergeCell ref="B4:C4"/>
    <mergeCell ref="B5:C5"/>
    <mergeCell ref="B6:C6"/>
    <mergeCell ref="B8:C8"/>
    <mergeCell ref="B9:C9"/>
    <mergeCell ref="B31:C31"/>
    <mergeCell ref="D15:E15"/>
    <mergeCell ref="D16:E16"/>
    <mergeCell ref="D17:E17"/>
    <mergeCell ref="D18:E18"/>
    <mergeCell ref="D20:E20"/>
    <mergeCell ref="D21:E21"/>
    <mergeCell ref="D23:E23"/>
    <mergeCell ref="D24:E24"/>
    <mergeCell ref="D25:E25"/>
    <mergeCell ref="B23:C23"/>
    <mergeCell ref="B24:C24"/>
    <mergeCell ref="B25:C25"/>
    <mergeCell ref="B27:C27"/>
    <mergeCell ref="B28:C28"/>
    <mergeCell ref="B30:C30"/>
    <mergeCell ref="B15:C15"/>
    <mergeCell ref="B16:C16"/>
    <mergeCell ref="B17:C17"/>
    <mergeCell ref="B18:C18"/>
    <mergeCell ref="B20:C20"/>
    <mergeCell ref="B21:C21"/>
    <mergeCell ref="D27:E27"/>
    <mergeCell ref="D28:E28"/>
    <mergeCell ref="D30:E30"/>
    <mergeCell ref="D31:E31"/>
    <mergeCell ref="F15:G15"/>
    <mergeCell ref="H15:I15"/>
    <mergeCell ref="F16:G16"/>
    <mergeCell ref="F17:G17"/>
    <mergeCell ref="F18:G18"/>
    <mergeCell ref="H16:I16"/>
    <mergeCell ref="F14:G14"/>
    <mergeCell ref="D14:E14"/>
    <mergeCell ref="H17:I17"/>
    <mergeCell ref="H18:I18"/>
    <mergeCell ref="F27:G27"/>
    <mergeCell ref="F28:G28"/>
    <mergeCell ref="F30:G30"/>
    <mergeCell ref="F31:G31"/>
    <mergeCell ref="B14:C14"/>
    <mergeCell ref="V15:W15"/>
    <mergeCell ref="V14:W14"/>
    <mergeCell ref="T14:U14"/>
    <mergeCell ref="R14:S14"/>
    <mergeCell ref="P14:Q14"/>
    <mergeCell ref="N14:O14"/>
    <mergeCell ref="J15:K15"/>
    <mergeCell ref="L15:M15"/>
    <mergeCell ref="N15:O15"/>
    <mergeCell ref="P15:Q15"/>
    <mergeCell ref="R15:S15"/>
    <mergeCell ref="T15:U15"/>
    <mergeCell ref="J16:K16"/>
    <mergeCell ref="J17:K17"/>
    <mergeCell ref="J18:K18"/>
    <mergeCell ref="L16:M16"/>
    <mergeCell ref="L17:M17"/>
    <mergeCell ref="L18:M18"/>
    <mergeCell ref="L14:M14"/>
    <mergeCell ref="J14:K14"/>
    <mergeCell ref="H14:I14"/>
    <mergeCell ref="R16:S16"/>
    <mergeCell ref="R17:S17"/>
    <mergeCell ref="R18:S18"/>
    <mergeCell ref="T16:U16"/>
    <mergeCell ref="T17:U17"/>
    <mergeCell ref="T18:U18"/>
    <mergeCell ref="N16:O16"/>
    <mergeCell ref="N17:O17"/>
    <mergeCell ref="N18:O18"/>
    <mergeCell ref="P16:Q16"/>
    <mergeCell ref="P17:Q17"/>
    <mergeCell ref="P18:Q18"/>
    <mergeCell ref="T21:U21"/>
    <mergeCell ref="T20:U20"/>
    <mergeCell ref="V21:W21"/>
    <mergeCell ref="V20:W20"/>
    <mergeCell ref="F23:G23"/>
    <mergeCell ref="F24:G24"/>
    <mergeCell ref="L21:M21"/>
    <mergeCell ref="N20:O20"/>
    <mergeCell ref="N21:O21"/>
    <mergeCell ref="P21:Q21"/>
    <mergeCell ref="P20:Q20"/>
    <mergeCell ref="R20:S20"/>
    <mergeCell ref="R21:S21"/>
    <mergeCell ref="F20:G20"/>
    <mergeCell ref="F21:G21"/>
    <mergeCell ref="H20:I20"/>
    <mergeCell ref="H21:I21"/>
    <mergeCell ref="J20:K20"/>
    <mergeCell ref="J21:K21"/>
    <mergeCell ref="L20:M20"/>
    <mergeCell ref="L25:M25"/>
    <mergeCell ref="L24:M24"/>
    <mergeCell ref="L23:M23"/>
    <mergeCell ref="N23:O23"/>
    <mergeCell ref="N24:O24"/>
    <mergeCell ref="N25:O25"/>
    <mergeCell ref="F25:G25"/>
    <mergeCell ref="H25:I25"/>
    <mergeCell ref="H24:I24"/>
    <mergeCell ref="H23:I23"/>
    <mergeCell ref="J23:K23"/>
    <mergeCell ref="J24:K24"/>
    <mergeCell ref="J25:K25"/>
    <mergeCell ref="T25:U25"/>
    <mergeCell ref="T24:U24"/>
    <mergeCell ref="T23:U23"/>
    <mergeCell ref="V23:W23"/>
    <mergeCell ref="V24:W24"/>
    <mergeCell ref="V25:W25"/>
    <mergeCell ref="P25:Q25"/>
    <mergeCell ref="P24:Q24"/>
    <mergeCell ref="P23:Q23"/>
    <mergeCell ref="R23:S23"/>
    <mergeCell ref="R24:S24"/>
    <mergeCell ref="R25:S25"/>
    <mergeCell ref="Y28:Z28"/>
    <mergeCell ref="Y30:Z30"/>
    <mergeCell ref="R27:S27"/>
    <mergeCell ref="R28:S28"/>
    <mergeCell ref="R30:S30"/>
    <mergeCell ref="R31:S31"/>
    <mergeCell ref="P31:Q31"/>
    <mergeCell ref="P30:Q30"/>
    <mergeCell ref="P28:Q28"/>
    <mergeCell ref="P27:Q27"/>
    <mergeCell ref="V27:W27"/>
    <mergeCell ref="V28:W28"/>
    <mergeCell ref="V30:W30"/>
    <mergeCell ref="V31:W31"/>
    <mergeCell ref="T31:U31"/>
    <mergeCell ref="T30:U30"/>
    <mergeCell ref="T28:U28"/>
    <mergeCell ref="T27:U27"/>
    <mergeCell ref="J27:K27"/>
    <mergeCell ref="J28:K28"/>
    <mergeCell ref="J30:K30"/>
    <mergeCell ref="J31:K31"/>
    <mergeCell ref="H31:I31"/>
    <mergeCell ref="H30:I30"/>
    <mergeCell ref="H28:I28"/>
    <mergeCell ref="H27:I27"/>
    <mergeCell ref="N27:O27"/>
    <mergeCell ref="N28:O28"/>
    <mergeCell ref="N30:O30"/>
    <mergeCell ref="N31:O31"/>
    <mergeCell ref="L31:M31"/>
    <mergeCell ref="L30:M30"/>
    <mergeCell ref="L28:M28"/>
    <mergeCell ref="L27:M27"/>
    <mergeCell ref="W3:X3"/>
    <mergeCell ref="W4:X4"/>
    <mergeCell ref="Y20:Z20"/>
    <mergeCell ref="Y21:Z21"/>
    <mergeCell ref="Y23:Z23"/>
    <mergeCell ref="Y24:Z24"/>
    <mergeCell ref="Y25:Z25"/>
    <mergeCell ref="Y27:Z27"/>
    <mergeCell ref="V18:W18"/>
    <mergeCell ref="V17:W17"/>
    <mergeCell ref="V16:W16"/>
    <mergeCell ref="Y14:AA14"/>
    <mergeCell ref="Y16:Z16"/>
    <mergeCell ref="Y17:Z17"/>
    <mergeCell ref="Y18:Z1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</dc:creator>
  <cp:lastModifiedBy>Floris</cp:lastModifiedBy>
  <cp:lastPrinted>2020-07-15T10:04:26Z</cp:lastPrinted>
  <dcterms:created xsi:type="dcterms:W3CDTF">2020-07-15T09:15:55Z</dcterms:created>
  <dcterms:modified xsi:type="dcterms:W3CDTF">2022-06-08T14:25:58Z</dcterms:modified>
</cp:coreProperties>
</file>